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ee\Desktop\"/>
    </mc:Choice>
  </mc:AlternateContent>
  <xr:revisionPtr revIDLastSave="0" documentId="13_ncr:1_{F236B490-B8D0-4941-9A24-D2CD80E258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3042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B35" i="2" s="1"/>
  <c r="B30" i="2"/>
  <c r="B28" i="2"/>
  <c r="B24" i="2"/>
  <c r="B33" i="2" s="1"/>
  <c r="B16" i="2"/>
  <c r="E59" i="2" l="1"/>
  <c r="C59" i="2"/>
  <c r="B57" i="2"/>
  <c r="F16" i="2" l="1"/>
  <c r="E57" i="2" l="1"/>
  <c r="C57" i="2"/>
  <c r="E54" i="2"/>
  <c r="C54" i="2"/>
  <c r="E53" i="2"/>
  <c r="C53" i="2"/>
  <c r="E52" i="2"/>
  <c r="C52" i="2"/>
  <c r="E51" i="2"/>
  <c r="C51" i="2"/>
  <c r="E50" i="2"/>
  <c r="C50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F30" i="2"/>
  <c r="F28" i="2"/>
  <c r="F31" i="2" s="1"/>
  <c r="F24" i="2"/>
  <c r="E31" i="2"/>
  <c r="E24" i="2"/>
  <c r="E16" i="2"/>
  <c r="F35" i="2" l="1"/>
  <c r="E35" i="2"/>
  <c r="E33" i="2"/>
  <c r="F33" i="2"/>
  <c r="E58" i="2" l="1"/>
  <c r="C58" i="2"/>
  <c r="B58" i="2"/>
  <c r="B60" i="2" l="1"/>
  <c r="C30" i="2" l="1"/>
  <c r="C28" i="2"/>
  <c r="E55" i="2" l="1"/>
  <c r="E48" i="2"/>
  <c r="B68" i="2" l="1"/>
  <c r="B69" i="2" s="1"/>
  <c r="B61" i="2"/>
  <c r="C55" i="2"/>
  <c r="B55" i="2"/>
  <c r="C48" i="2"/>
  <c r="B48" i="2"/>
  <c r="E60" i="2" l="1"/>
  <c r="E61" i="2" s="1"/>
  <c r="B62" i="2"/>
  <c r="B64" i="2"/>
  <c r="C31" i="2"/>
  <c r="C24" i="2"/>
  <c r="C16" i="2"/>
  <c r="C60" i="2" l="1"/>
  <c r="C61" i="2" s="1"/>
  <c r="E62" i="2"/>
  <c r="E64" i="2"/>
  <c r="C35" i="2"/>
  <c r="C33" i="2"/>
  <c r="C64" i="2" l="1"/>
  <c r="C62" i="2"/>
</calcChain>
</file>

<file path=xl/sharedStrings.xml><?xml version="1.0" encoding="utf-8"?>
<sst xmlns="http://schemas.openxmlformats.org/spreadsheetml/2006/main" count="71" uniqueCount="49">
  <si>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</si>
  <si>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</si>
  <si>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</si>
  <si>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</si>
  <si>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</si>
  <si>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</si>
  <si>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</si>
  <si>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</si>
  <si>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</si>
  <si>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</si>
  <si>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</si>
  <si>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</si>
  <si>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</si>
  <si>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</si>
  <si>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</si>
  <si>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</si>
  <si>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</si>
  <si>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</si>
  <si>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</si>
  <si>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</si>
  <si>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</si>
  <si>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</si>
  <si>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</si>
  <si>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Månadsinkomst</t>
  </si>
  <si>
    <t>Förutsättningar</t>
  </si>
  <si>
    <t>7,5 Inkomstbasbelopp</t>
  </si>
  <si>
    <t>Omställningsförsäkring (KOM-KL)</t>
  </si>
  <si>
    <t xml:space="preserve">Förmånsbestämd del (inkomst över tak KAP-KL) </t>
  </si>
  <si>
    <t xml:space="preserve">     vilket motsvarar en månadslön om</t>
  </si>
  <si>
    <t>Avd för ekonomi och styrning
Robert Heed
Tfn direkt 08-452 71 41
robert.heed@skr.se</t>
  </si>
  <si>
    <t>avser födda t.o.m. år:</t>
  </si>
  <si>
    <t>upp till 25 tkr/mån:</t>
  </si>
  <si>
    <t>&lt; 44 375</t>
  </si>
  <si>
    <t>Omställningsförsäkring (KOM-KR)**</t>
  </si>
  <si>
    <t>Avgiftbestämd del***</t>
  </si>
  <si>
    <t>Beslut 2023</t>
  </si>
  <si>
    <t>Bilaga – Exempel på differentiering av PO utifrån olika månadslöner år 2023</t>
  </si>
  <si>
    <t>Inkomstbasbelopp 2023</t>
  </si>
  <si>
    <r>
      <t>Beräkning av förmånsbaserad pension (på del av inkomst över tak):</t>
    </r>
    <r>
      <rPr>
        <sz val="10"/>
        <color theme="1"/>
        <rFont val="Calibri"/>
        <family val="2"/>
        <scheme val="minor"/>
      </rPr>
      <t xml:space="preserve"> Månadslön minus 7,5 inkomstbasbelopp gånger 31,5 procent.</t>
    </r>
  </si>
  <si>
    <t>Prisbasbeloppsuppräkning 2023</t>
  </si>
  <si>
    <t>Avgiftbestämd del 6%* (inkomst under tak (7,5 IBB))</t>
  </si>
  <si>
    <t>Avgiftsbestämd del 31,5%* (inkomst över tak (7,5 IBB))</t>
  </si>
  <si>
    <t>Exempel med AKAP-KR</t>
  </si>
  <si>
    <t>Prel 2024</t>
  </si>
  <si>
    <t>–1956 (–1957)</t>
  </si>
  <si>
    <t>ÅLDERSDIFFEREN-
TIERING
23-03*</t>
  </si>
  <si>
    <t>födda 00-04</t>
  </si>
  <si>
    <t>Arbetsgivaravgifter för REGIONER år 2023 och preliminärt för år 2024</t>
  </si>
  <si>
    <t>ÅLDERSDIFFEREN-
TIERING fr.o.m. 
2023* samt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</si>
</sst>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2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vertical="center"/>
    </xf>
    <xf numFmtId="2" fontId="10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" fontId="9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2" xfId="0" applyFont="1" applyFill="1" applyBorder="1"/>
    <xf numFmtId="2" fontId="10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10" fillId="2" borderId="2" xfId="0" applyFont="1" applyFill="1" applyBorder="1" applyAlignment="1">
      <alignment horizontal="center" vertical="center"/>
    </xf>
    <xf numFmtId="0" fontId="0" fillId="0" borderId="2" xfId="0" applyBorder="1"/>
    <xf numFmtId="2" fontId="9" fillId="0" borderId="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top" wrapText="1"/>
    </xf>
    <xf numFmtId="164" fontId="13" fillId="0" borderId="0" xfId="0" applyNumberFormat="1" applyFont="1" applyAlignment="1">
      <alignment horizontal="right"/>
    </xf>
    <xf numFmtId="0" fontId="9" fillId="2" borderId="3" xfId="0" applyFont="1" applyFill="1" applyBorder="1" applyAlignment="1">
      <alignment horizontal="center"/>
    </xf>
    <xf numFmtId="2" fontId="9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38</xdr:row>
      <xdr:rowOff>9525</xdr:rowOff>
    </xdr:from>
    <xdr:to>
      <xdr:col>8</xdr:col>
      <xdr:colOff>381000</xdr:colOff>
      <xdr:row>45</xdr:row>
      <xdr:rowOff>174625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23566" y="6491817"/>
          <a:ext cx="2424642" cy="1461558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Exemplet är gjort enligt det nya pensionsavtalet AKAP-KR som är helt avgiftsbestämt.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Många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anställda  med inkomster över tak omfattas dock fortfarande  av det äldre förmåns-bestämda avtalet KAP-KL, vilket är betydligt svårare att beräkna schablon-mässigt.</a:t>
          </a:r>
          <a:endParaRPr lang="sv-SE">
            <a:effectLst/>
          </a:endParaRPr>
        </a:p>
      </xdr:txBody>
    </xdr:sp>
    <xdr:clientData/>
  </xdr:twoCellAnchor>
  <xdr:twoCellAnchor>
    <xdr:from>
      <xdr:col>6</xdr:col>
      <xdr:colOff>142142</xdr:colOff>
      <xdr:row>27</xdr:row>
      <xdr:rowOff>157702</xdr:rowOff>
    </xdr:from>
    <xdr:to>
      <xdr:col>8</xdr:col>
      <xdr:colOff>1137709</xdr:colOff>
      <xdr:row>34</xdr:row>
      <xdr:rowOff>179921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64725" y="4978410"/>
          <a:ext cx="2440192" cy="105409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***Avgiftsbestämd del</a:t>
          </a:r>
          <a:r>
            <a:rPr lang="sv-SE" sz="1100" baseline="0"/>
            <a:t> 2023 avser:</a:t>
          </a:r>
        </a:p>
        <a:p>
          <a:r>
            <a:rPr lang="sv-SE" sz="1100" baseline="0"/>
            <a:t>KAP-KL 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AKAP-KL: 6,0% av pensionsgrundande lön upp till 7,5 inkomstbasbelopp och 31,5% på belopp därutöver.</a:t>
          </a:r>
        </a:p>
      </xdr:txBody>
    </xdr:sp>
    <xdr:clientData/>
  </xdr:twoCellAnchor>
  <xdr:twoCellAnchor>
    <xdr:from>
      <xdr:col>6</xdr:col>
      <xdr:colOff>134002</xdr:colOff>
      <xdr:row>0</xdr:row>
      <xdr:rowOff>15860</xdr:rowOff>
    </xdr:from>
    <xdr:to>
      <xdr:col>8</xdr:col>
      <xdr:colOff>1121834</xdr:colOff>
      <xdr:row>20</xdr:row>
      <xdr:rowOff>132292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56585" y="15860"/>
          <a:ext cx="2432457" cy="37729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Åldersdifferentiering</a:t>
          </a:r>
          <a:endParaRPr lang="sv-SE">
            <a:effectLst/>
          </a:endParaRPr>
        </a:p>
        <a:p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Unga 19–23 år (tom mars 2023)</a:t>
          </a:r>
          <a:endParaRPr lang="sv-SE">
            <a:effectLst/>
          </a:endParaRPr>
        </a:p>
        <a:p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Unga 19-23 år har t.o.m. 31 mars 2023 tillfällig nedsättning av arbetsgivarav-gifter för ersättningar uppgående till högst 25 000 kr/mån.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ersättningar över 25 000 kr/mån samt from april 2023 utgår full arbets-givaravgift och PO bör därför utgå enligt ordinarie principer.</a:t>
          </a:r>
        </a:p>
        <a:p>
          <a:endParaRPr lang="sv-SE" sz="600">
            <a:effectLst/>
          </a:endParaRPr>
        </a:p>
        <a:p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Ungdomar 15–18 år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ungdomar mellan 15–18 år betalas enbart pensionsavgiften om 10,21% på inkomster upp till 25 000 kr/månad. Utöver detta intjänas avtalspension vilket medför att ett lämpligt PO för 2023 blir 17,80% (10,21+0,13+7,46).</a:t>
          </a:r>
        </a:p>
        <a:p>
          <a:endParaRPr lang="sv-SE" sz="600">
            <a:effectLst/>
          </a:endParaRPr>
        </a:p>
        <a:p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Anställda över 66 år</a:t>
          </a:r>
          <a:endParaRPr lang="sv-SE">
            <a:effectLst/>
          </a:endParaRPr>
        </a:p>
        <a:p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Fr.o.m. 2023 höjs åldersgräns för ned-sättning för anställda över 65 till 66 år.</a:t>
          </a:r>
          <a:endParaRPr lang="sv-SE">
            <a:effectLst/>
          </a:endParaRPr>
        </a:p>
        <a:p>
          <a:endParaRPr lang="sv-SE">
            <a:effectLst/>
          </a:endParaRPr>
        </a:p>
      </xdr:txBody>
    </xdr:sp>
    <xdr:clientData/>
  </xdr:twoCellAnchor>
  <xdr:twoCellAnchor>
    <xdr:from>
      <xdr:col>6</xdr:col>
      <xdr:colOff>125208</xdr:colOff>
      <xdr:row>20</xdr:row>
      <xdr:rowOff>164041</xdr:rowOff>
    </xdr:from>
    <xdr:to>
      <xdr:col>8</xdr:col>
      <xdr:colOff>1120775</xdr:colOff>
      <xdr:row>27</xdr:row>
      <xdr:rowOff>121712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BB3C54F9-6CF8-486E-A8DD-E1721A4C739A}"/>
            </a:ext>
          </a:extLst>
        </xdr:cNvPr>
        <xdr:cNvSpPr txBox="1"/>
      </xdr:nvSpPr>
      <xdr:spPr>
        <a:xfrm>
          <a:off x="7247791" y="3820583"/>
          <a:ext cx="2440192" cy="1121837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**Omställningsförsäkring (KOM-KR)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2023 debiteras premie om 0,25% av totala lönesumman (0,15 %+0,10%). 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Sedan återfås 0,15% som en ersättning från staten. 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Nettoeffekten blir därigenom 0,10%.</a:t>
          </a:r>
          <a:endParaRPr lang="sv-SE">
            <a:effectLst/>
          </a:endParaRPr>
        </a:p>
        <a:p>
          <a:endParaRPr lang="sv-SE" sz="1100" baseline="0"/>
        </a:p>
      </xdr:txBody>
    </xdr:sp>
    <xdr:clientData/>
  </xdr:twoCellAnchor>
  <xdr:twoCellAnchor>
    <xdr:from>
      <xdr:col>5</xdr:col>
      <xdr:colOff>444500</xdr:colOff>
      <xdr:row>56</xdr:row>
      <xdr:rowOff>100543</xdr:rowOff>
    </xdr:from>
    <xdr:to>
      <xdr:col>8</xdr:col>
      <xdr:colOff>387352</xdr:colOff>
      <xdr:row>59</xdr:row>
      <xdr:rowOff>59267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CDB62B70-0C71-428E-95C1-C969016F8F26}"/>
            </a:ext>
          </a:extLst>
        </xdr:cNvPr>
        <xdr:cNvSpPr txBox="1"/>
      </xdr:nvSpPr>
      <xdr:spPr>
        <a:xfrm>
          <a:off x="6529917" y="9916585"/>
          <a:ext cx="2424643" cy="5143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*Den avgiftsbestämda premien räknas även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upp med aktuellt prisbasbelopp.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view="pageLayout" zoomScale="120" zoomScaleNormal="130" zoomScalePageLayoutView="120" workbookViewId="0"/>
  </sheetViews>
  <sheetFormatPr defaultColWidth="9.1796875" defaultRowHeight="14.5" x14ac:dyDescent="0.35"/>
  <cols>
    <col min="1" max="1" width="38.7265625" customWidth="1"/>
    <col min="2" max="3" width="14.54296875" customWidth="1"/>
    <col min="4" max="4" width="2.7265625" customWidth="1"/>
    <col min="5" max="5" width="14.54296875" customWidth="1"/>
    <col min="6" max="6" width="14.453125" customWidth="1"/>
    <col min="7" max="7" width="2.7265625" customWidth="1"/>
    <col min="8" max="9" width="17.54296875" customWidth="1"/>
    <col min="10" max="10" width="15.7265625" customWidth="1"/>
  </cols>
  <sheetData>
    <row r="1" spans="1:9" x14ac:dyDescent="0.35">
      <c r="A1" s="3" t="s">
        <v>47</v>
      </c>
      <c r="B1" s="1"/>
      <c r="H1" s="2"/>
      <c r="I1" s="2"/>
    </row>
    <row r="2" spans="1:9" ht="4" customHeight="1" x14ac:dyDescent="0.35">
      <c r="A2" s="3"/>
      <c r="B2" s="1"/>
      <c r="H2" s="2"/>
      <c r="I2" s="2"/>
    </row>
    <row r="3" spans="1:9" x14ac:dyDescent="0.35">
      <c r="A3" s="4" t="s">
        <v>22</v>
      </c>
      <c r="B3" s="1"/>
      <c r="H3" s="2"/>
      <c r="I3" s="2"/>
    </row>
    <row r="4" spans="1:9" ht="4" customHeight="1" x14ac:dyDescent="0.35">
      <c r="A4" s="4"/>
      <c r="B4" s="1"/>
      <c r="E4" s="20"/>
      <c r="H4" s="2"/>
      <c r="I4" s="2"/>
    </row>
    <row r="5" spans="1:9" ht="42" x14ac:dyDescent="0.35">
      <c r="A5" s="36" t="s">
        <v>29</v>
      </c>
      <c r="B5" s="6" t="s">
        <v>35</v>
      </c>
      <c r="C5" s="6" t="s">
        <v>43</v>
      </c>
      <c r="D5" s="21"/>
      <c r="E5" s="37" t="s">
        <v>48</v>
      </c>
      <c r="F5" s="50" t="s">
        <v>45</v>
      </c>
      <c r="G5" s="7"/>
      <c r="H5" s="53"/>
      <c r="I5" s="53"/>
    </row>
    <row r="6" spans="1:9" x14ac:dyDescent="0.35">
      <c r="A6" s="4"/>
      <c r="B6" s="8">
        <v>44915</v>
      </c>
      <c r="C6" s="8">
        <v>45043</v>
      </c>
      <c r="D6" s="21"/>
      <c r="E6" s="38" t="s">
        <v>30</v>
      </c>
      <c r="F6" s="38" t="s">
        <v>31</v>
      </c>
      <c r="G6" s="7"/>
      <c r="H6" s="15"/>
    </row>
    <row r="7" spans="1:9" x14ac:dyDescent="0.35">
      <c r="A7" s="4"/>
      <c r="B7" s="9" t="s">
        <v>0</v>
      </c>
      <c r="C7" s="9" t="s">
        <v>0</v>
      </c>
      <c r="D7" s="22"/>
      <c r="E7" s="52" t="s">
        <v>44</v>
      </c>
      <c r="F7" s="39" t="s">
        <v>46</v>
      </c>
      <c r="G7" s="33"/>
      <c r="H7" s="34"/>
    </row>
    <row r="8" spans="1:9" x14ac:dyDescent="0.35">
      <c r="A8" s="10" t="s">
        <v>1</v>
      </c>
      <c r="B8" s="12"/>
      <c r="C8" s="12"/>
      <c r="D8" s="5"/>
      <c r="E8" s="40"/>
      <c r="F8" s="40"/>
      <c r="G8" s="5"/>
      <c r="H8" s="35"/>
    </row>
    <row r="9" spans="1:9" x14ac:dyDescent="0.35">
      <c r="A9" s="12" t="s">
        <v>2</v>
      </c>
      <c r="B9" s="7">
        <v>10.210000000000001</v>
      </c>
      <c r="C9" s="7">
        <v>10.210000000000001</v>
      </c>
      <c r="D9" s="7"/>
      <c r="E9" s="41">
        <v>10.210000000000001</v>
      </c>
      <c r="F9" s="41">
        <v>10.210000000000001</v>
      </c>
      <c r="G9" s="7"/>
      <c r="H9" s="7"/>
    </row>
    <row r="10" spans="1:9" x14ac:dyDescent="0.35">
      <c r="A10" s="12" t="s">
        <v>3</v>
      </c>
      <c r="B10" s="7">
        <v>0.6</v>
      </c>
      <c r="C10" s="7">
        <v>0.6</v>
      </c>
      <c r="D10" s="7"/>
      <c r="E10" s="41">
        <v>0</v>
      </c>
      <c r="F10" s="41">
        <v>0.27</v>
      </c>
      <c r="G10" s="7"/>
      <c r="H10" s="7"/>
    </row>
    <row r="11" spans="1:9" x14ac:dyDescent="0.35">
      <c r="A11" s="12" t="s">
        <v>4</v>
      </c>
      <c r="B11" s="7">
        <v>3.55</v>
      </c>
      <c r="C11" s="7">
        <v>3.55</v>
      </c>
      <c r="D11" s="7"/>
      <c r="E11" s="41">
        <v>0</v>
      </c>
      <c r="F11" s="41">
        <v>1.59</v>
      </c>
      <c r="G11" s="7"/>
      <c r="H11" s="7"/>
    </row>
    <row r="12" spans="1:9" x14ac:dyDescent="0.35">
      <c r="A12" s="12" t="s">
        <v>5</v>
      </c>
      <c r="B12" s="7">
        <v>0.2</v>
      </c>
      <c r="C12" s="7">
        <v>0.2</v>
      </c>
      <c r="D12" s="7"/>
      <c r="E12" s="41">
        <v>0</v>
      </c>
      <c r="F12" s="41">
        <v>0.09</v>
      </c>
      <c r="G12" s="7"/>
      <c r="H12" s="7"/>
    </row>
    <row r="13" spans="1:9" x14ac:dyDescent="0.35">
      <c r="A13" s="12" t="s">
        <v>6</v>
      </c>
      <c r="B13" s="7">
        <v>2.6</v>
      </c>
      <c r="C13" s="7">
        <v>2.6</v>
      </c>
      <c r="D13" s="7"/>
      <c r="E13" s="41">
        <v>0</v>
      </c>
      <c r="F13" s="41">
        <v>1.17</v>
      </c>
      <c r="G13" s="7"/>
      <c r="H13" s="7"/>
    </row>
    <row r="14" spans="1:9" x14ac:dyDescent="0.35">
      <c r="A14" s="12" t="s">
        <v>7</v>
      </c>
      <c r="B14" s="7">
        <v>2.64</v>
      </c>
      <c r="C14" s="7">
        <v>2.64</v>
      </c>
      <c r="D14" s="7"/>
      <c r="E14" s="41">
        <v>0</v>
      </c>
      <c r="F14" s="41">
        <v>1.18</v>
      </c>
      <c r="G14" s="7"/>
      <c r="H14" s="7"/>
    </row>
    <row r="15" spans="1:9" x14ac:dyDescent="0.35">
      <c r="A15" s="13" t="s">
        <v>8</v>
      </c>
      <c r="B15" s="14">
        <v>11.62</v>
      </c>
      <c r="C15" s="14">
        <v>11.62</v>
      </c>
      <c r="D15" s="14"/>
      <c r="E15" s="42">
        <v>0</v>
      </c>
      <c r="F15" s="42">
        <v>5.22</v>
      </c>
      <c r="G15" s="7"/>
      <c r="H15" s="7"/>
    </row>
    <row r="16" spans="1:9" x14ac:dyDescent="0.35">
      <c r="A16" s="10" t="s">
        <v>16</v>
      </c>
      <c r="B16" s="15">
        <f t="shared" ref="B16:C16" si="0">SUM(B9:B15)</f>
        <v>31.42</v>
      </c>
      <c r="C16" s="15">
        <f t="shared" si="0"/>
        <v>31.42</v>
      </c>
      <c r="D16" s="15"/>
      <c r="E16" s="43">
        <f>SUM(E9:E15)</f>
        <v>10.210000000000001</v>
      </c>
      <c r="F16" s="43">
        <f>SUM(F9:F15)</f>
        <v>19.73</v>
      </c>
      <c r="G16" s="15"/>
      <c r="H16" s="15"/>
    </row>
    <row r="17" spans="1:8" ht="4" customHeight="1" x14ac:dyDescent="0.35">
      <c r="A17" s="5"/>
      <c r="B17" s="5"/>
      <c r="C17" s="5"/>
      <c r="D17" s="11"/>
      <c r="E17" s="44"/>
      <c r="F17" s="46"/>
      <c r="G17" s="11"/>
      <c r="H17" s="5"/>
    </row>
    <row r="18" spans="1:8" x14ac:dyDescent="0.35">
      <c r="A18" s="10" t="s">
        <v>9</v>
      </c>
      <c r="B18" s="11"/>
      <c r="C18" s="11"/>
      <c r="D18" s="16"/>
      <c r="E18" s="45"/>
      <c r="F18" s="45"/>
      <c r="G18" s="16"/>
      <c r="H18" s="7"/>
    </row>
    <row r="19" spans="1:8" x14ac:dyDescent="0.35">
      <c r="A19" s="12" t="s">
        <v>33</v>
      </c>
      <c r="B19" s="7">
        <v>0.1</v>
      </c>
      <c r="C19" s="7">
        <v>0.1</v>
      </c>
      <c r="D19" s="7"/>
      <c r="E19" s="41">
        <v>0</v>
      </c>
      <c r="F19" s="41">
        <v>0.1</v>
      </c>
      <c r="G19" s="7"/>
      <c r="H19" s="7"/>
    </row>
    <row r="20" spans="1:8" x14ac:dyDescent="0.35">
      <c r="A20" s="12" t="s">
        <v>10</v>
      </c>
      <c r="B20" s="7">
        <v>0.02</v>
      </c>
      <c r="C20" s="7">
        <v>0.02</v>
      </c>
      <c r="D20" s="7"/>
      <c r="E20" s="41">
        <v>0</v>
      </c>
      <c r="F20" s="41">
        <v>0.02</v>
      </c>
      <c r="G20" s="7"/>
      <c r="H20" s="7"/>
    </row>
    <row r="21" spans="1:8" x14ac:dyDescent="0.35">
      <c r="A21" s="12" t="s">
        <v>11</v>
      </c>
      <c r="B21" s="7">
        <v>0</v>
      </c>
      <c r="C21" s="7">
        <v>0</v>
      </c>
      <c r="D21" s="7"/>
      <c r="E21" s="41">
        <v>0</v>
      </c>
      <c r="F21" s="41">
        <v>0</v>
      </c>
      <c r="G21" s="7"/>
      <c r="H21" s="7"/>
    </row>
    <row r="22" spans="1:8" x14ac:dyDescent="0.35">
      <c r="A22" s="12" t="s">
        <v>21</v>
      </c>
      <c r="B22" s="7">
        <v>0.01</v>
      </c>
      <c r="C22" s="7">
        <v>0.01</v>
      </c>
      <c r="D22" s="7"/>
      <c r="E22" s="41">
        <v>0.01</v>
      </c>
      <c r="F22" s="41">
        <v>0.01</v>
      </c>
      <c r="G22" s="7"/>
      <c r="H22" s="7"/>
    </row>
    <row r="23" spans="1:8" x14ac:dyDescent="0.35">
      <c r="A23" s="17" t="s">
        <v>12</v>
      </c>
      <c r="B23" s="14">
        <v>0</v>
      </c>
      <c r="C23" s="14">
        <v>0</v>
      </c>
      <c r="D23" s="14"/>
      <c r="E23" s="42">
        <v>0</v>
      </c>
      <c r="F23" s="42">
        <v>0</v>
      </c>
      <c r="G23" s="7"/>
      <c r="H23" s="7"/>
    </row>
    <row r="24" spans="1:8" x14ac:dyDescent="0.35">
      <c r="A24" s="10" t="s">
        <v>17</v>
      </c>
      <c r="B24" s="15">
        <f t="shared" ref="B24:C24" si="1">SUM(B19:B23)</f>
        <v>0.13</v>
      </c>
      <c r="C24" s="15">
        <f t="shared" si="1"/>
        <v>0.13</v>
      </c>
      <c r="D24" s="15"/>
      <c r="E24" s="43">
        <f t="shared" ref="E24:F24" si="2">SUM(E19:E23)</f>
        <v>0.01</v>
      </c>
      <c r="F24" s="43">
        <f t="shared" si="2"/>
        <v>0.13</v>
      </c>
      <c r="G24" s="15"/>
      <c r="H24" s="15"/>
    </row>
    <row r="25" spans="1:8" ht="4" customHeight="1" x14ac:dyDescent="0.35">
      <c r="A25" s="10"/>
      <c r="B25" s="15"/>
      <c r="C25" s="15"/>
      <c r="D25" s="15"/>
      <c r="E25" s="43"/>
      <c r="F25" s="43"/>
      <c r="G25" s="15"/>
      <c r="H25" s="15"/>
    </row>
    <row r="26" spans="1:8" x14ac:dyDescent="0.35">
      <c r="A26" s="10" t="s">
        <v>13</v>
      </c>
      <c r="B26" s="11"/>
      <c r="C26" s="11"/>
      <c r="D26" s="18"/>
      <c r="E26" s="45"/>
      <c r="F26" s="45"/>
      <c r="G26" s="18"/>
      <c r="H26" s="18"/>
    </row>
    <row r="27" spans="1:8" x14ac:dyDescent="0.35">
      <c r="A27" s="12" t="s">
        <v>34</v>
      </c>
      <c r="B27" s="35">
        <v>7.04</v>
      </c>
      <c r="C27" s="35">
        <v>7.19</v>
      </c>
      <c r="D27" s="7"/>
      <c r="E27" s="41">
        <v>4.5</v>
      </c>
      <c r="F27" s="41">
        <v>6</v>
      </c>
      <c r="G27" s="7"/>
      <c r="H27" s="7"/>
    </row>
    <row r="28" spans="1:8" x14ac:dyDescent="0.35">
      <c r="A28" s="12" t="s">
        <v>14</v>
      </c>
      <c r="B28" s="35">
        <f>0.2426*B27</f>
        <v>1.7079040000000001</v>
      </c>
      <c r="C28" s="35">
        <f>0.2426*C27</f>
        <v>1.7442940000000002</v>
      </c>
      <c r="D28" s="7"/>
      <c r="E28" s="41">
        <v>1.0900000000000001</v>
      </c>
      <c r="F28" s="41">
        <f>0.2426*F27</f>
        <v>1.4556</v>
      </c>
      <c r="G28" s="7"/>
      <c r="H28" s="7"/>
    </row>
    <row r="29" spans="1:8" x14ac:dyDescent="0.35">
      <c r="A29" s="12" t="s">
        <v>27</v>
      </c>
      <c r="B29" s="35">
        <v>9.64</v>
      </c>
      <c r="C29" s="35">
        <v>11.7</v>
      </c>
      <c r="D29" s="7"/>
      <c r="E29" s="41">
        <v>0</v>
      </c>
      <c r="F29" s="41">
        <v>0</v>
      </c>
      <c r="G29" s="7"/>
      <c r="H29" s="7"/>
    </row>
    <row r="30" spans="1:8" x14ac:dyDescent="0.35">
      <c r="A30" s="13" t="s">
        <v>15</v>
      </c>
      <c r="B30" s="48">
        <f>0.2426*B29</f>
        <v>2.3386640000000001</v>
      </c>
      <c r="C30" s="48">
        <f>0.2426*C29</f>
        <v>2.8384200000000002</v>
      </c>
      <c r="D30" s="14"/>
      <c r="E30" s="42">
        <v>0</v>
      </c>
      <c r="F30" s="42">
        <f>0.2426*F29</f>
        <v>0</v>
      </c>
      <c r="G30" s="7"/>
      <c r="H30" s="7"/>
    </row>
    <row r="31" spans="1:8" x14ac:dyDescent="0.35">
      <c r="A31" s="10" t="s">
        <v>18</v>
      </c>
      <c r="B31" s="49">
        <f t="shared" ref="B31:C31" si="3">SUM(B27:B30)</f>
        <v>20.726568</v>
      </c>
      <c r="C31" s="49">
        <f t="shared" si="3"/>
        <v>23.472714</v>
      </c>
      <c r="D31" s="15"/>
      <c r="E31" s="43">
        <f t="shared" ref="E31:F31" si="4">SUM(E27:E30)</f>
        <v>5.59</v>
      </c>
      <c r="F31" s="43">
        <f t="shared" si="4"/>
        <v>7.4556000000000004</v>
      </c>
      <c r="G31" s="15"/>
      <c r="H31" s="15"/>
    </row>
    <row r="32" spans="1:8" ht="4" customHeight="1" x14ac:dyDescent="0.35">
      <c r="A32" s="10"/>
      <c r="B32" s="15"/>
      <c r="C32" s="15"/>
      <c r="D32" s="15"/>
      <c r="E32" s="43"/>
      <c r="F32" s="43"/>
      <c r="G32" s="15"/>
      <c r="H32" s="15"/>
    </row>
    <row r="33" spans="1:8" x14ac:dyDescent="0.35">
      <c r="A33" s="19" t="s">
        <v>20</v>
      </c>
      <c r="B33" s="49">
        <f>+B24+B31</f>
        <v>20.856567999999999</v>
      </c>
      <c r="C33" s="49">
        <f>+C24+C31</f>
        <v>23.602713999999999</v>
      </c>
      <c r="D33" s="15"/>
      <c r="E33" s="43">
        <f t="shared" ref="E33:F33" si="5">+E24+E31</f>
        <v>5.6</v>
      </c>
      <c r="F33" s="43">
        <f t="shared" si="5"/>
        <v>7.5856000000000003</v>
      </c>
      <c r="G33" s="15"/>
      <c r="H33" s="15"/>
    </row>
    <row r="34" spans="1:8" ht="4" customHeight="1" x14ac:dyDescent="0.35">
      <c r="A34" s="5"/>
      <c r="B34" s="5"/>
      <c r="C34" s="5"/>
      <c r="D34" s="5"/>
      <c r="E34" s="44"/>
      <c r="F34" s="47"/>
      <c r="G34" s="5"/>
      <c r="H34" s="5"/>
    </row>
    <row r="35" spans="1:8" x14ac:dyDescent="0.35">
      <c r="A35" s="10" t="s">
        <v>19</v>
      </c>
      <c r="B35" s="49">
        <f>B16+B24+B31</f>
        <v>52.276567999999997</v>
      </c>
      <c r="C35" s="49">
        <f>C16+C24+C31</f>
        <v>55.022714000000001</v>
      </c>
      <c r="D35" s="15"/>
      <c r="E35" s="43">
        <f>+E16+E24+E31</f>
        <v>15.81</v>
      </c>
      <c r="F35" s="43">
        <f>+F16+F24+F31</f>
        <v>27.3156</v>
      </c>
      <c r="G35" s="15"/>
      <c r="H35" s="15"/>
    </row>
    <row r="36" spans="1:8" x14ac:dyDescent="0.35">
      <c r="A36" s="20" t="s">
        <v>36</v>
      </c>
    </row>
    <row r="37" spans="1:8" x14ac:dyDescent="0.35">
      <c r="A37" t="s">
        <v>42</v>
      </c>
    </row>
    <row r="38" spans="1:8" ht="6" customHeight="1" x14ac:dyDescent="0.35"/>
    <row r="39" spans="1:8" x14ac:dyDescent="0.35">
      <c r="A39" s="20" t="s">
        <v>23</v>
      </c>
      <c r="B39" s="23" t="s">
        <v>32</v>
      </c>
      <c r="C39" s="24">
        <v>50000</v>
      </c>
      <c r="D39" s="23"/>
      <c r="E39" s="24">
        <v>60000</v>
      </c>
    </row>
    <row r="40" spans="1:8" x14ac:dyDescent="0.35">
      <c r="A40" s="10" t="s">
        <v>1</v>
      </c>
    </row>
    <row r="41" spans="1:8" x14ac:dyDescent="0.35">
      <c r="A41" s="12" t="s">
        <v>2</v>
      </c>
      <c r="B41" s="7">
        <v>10.210000000000001</v>
      </c>
      <c r="C41" s="7">
        <f>B41</f>
        <v>10.210000000000001</v>
      </c>
      <c r="D41" s="7"/>
      <c r="E41" s="7">
        <f>B41</f>
        <v>10.210000000000001</v>
      </c>
    </row>
    <row r="42" spans="1:8" x14ac:dyDescent="0.35">
      <c r="A42" s="12" t="s">
        <v>3</v>
      </c>
      <c r="B42" s="7">
        <v>0.6</v>
      </c>
      <c r="C42" s="7">
        <f t="shared" ref="C42:C47" si="6">B42</f>
        <v>0.6</v>
      </c>
      <c r="D42" s="7"/>
      <c r="E42" s="7">
        <f t="shared" ref="E42:E47" si="7">B42</f>
        <v>0.6</v>
      </c>
    </row>
    <row r="43" spans="1:8" x14ac:dyDescent="0.35">
      <c r="A43" s="12" t="s">
        <v>4</v>
      </c>
      <c r="B43" s="7">
        <v>3.55</v>
      </c>
      <c r="C43" s="7">
        <f t="shared" si="6"/>
        <v>3.55</v>
      </c>
      <c r="D43" s="7"/>
      <c r="E43" s="7">
        <f t="shared" si="7"/>
        <v>3.55</v>
      </c>
    </row>
    <row r="44" spans="1:8" x14ac:dyDescent="0.35">
      <c r="A44" s="12" t="s">
        <v>5</v>
      </c>
      <c r="B44" s="7">
        <v>0.2</v>
      </c>
      <c r="C44" s="7">
        <f t="shared" si="6"/>
        <v>0.2</v>
      </c>
      <c r="D44" s="7"/>
      <c r="E44" s="7">
        <f t="shared" si="7"/>
        <v>0.2</v>
      </c>
    </row>
    <row r="45" spans="1:8" x14ac:dyDescent="0.35">
      <c r="A45" s="12" t="s">
        <v>6</v>
      </c>
      <c r="B45" s="7">
        <v>2.6</v>
      </c>
      <c r="C45" s="7">
        <f t="shared" si="6"/>
        <v>2.6</v>
      </c>
      <c r="D45" s="7"/>
      <c r="E45" s="7">
        <f t="shared" si="7"/>
        <v>2.6</v>
      </c>
    </row>
    <row r="46" spans="1:8" x14ac:dyDescent="0.35">
      <c r="A46" s="12" t="s">
        <v>7</v>
      </c>
      <c r="B46" s="7">
        <v>2.64</v>
      </c>
      <c r="C46" s="7">
        <f t="shared" si="6"/>
        <v>2.64</v>
      </c>
      <c r="D46" s="7"/>
      <c r="E46" s="7">
        <f t="shared" si="7"/>
        <v>2.64</v>
      </c>
    </row>
    <row r="47" spans="1:8" x14ac:dyDescent="0.35">
      <c r="A47" s="13" t="s">
        <v>8</v>
      </c>
      <c r="B47" s="14">
        <v>11.62</v>
      </c>
      <c r="C47" s="14">
        <f t="shared" si="6"/>
        <v>11.62</v>
      </c>
      <c r="D47" s="14"/>
      <c r="E47" s="14">
        <f t="shared" si="7"/>
        <v>11.62</v>
      </c>
    </row>
    <row r="48" spans="1:8" x14ac:dyDescent="0.35">
      <c r="A48" s="10" t="s">
        <v>16</v>
      </c>
      <c r="B48" s="15">
        <f>SUM(B41:B47)</f>
        <v>31.42</v>
      </c>
      <c r="C48" s="15">
        <f t="shared" ref="C48" si="8">SUM(C41:C47)</f>
        <v>31.42</v>
      </c>
      <c r="D48" s="15"/>
      <c r="E48" s="15">
        <f>SUM(E41:E47)</f>
        <v>31.42</v>
      </c>
    </row>
    <row r="49" spans="1:5" x14ac:dyDescent="0.35">
      <c r="A49" s="10" t="s">
        <v>9</v>
      </c>
      <c r="B49" s="7"/>
      <c r="C49" s="7"/>
      <c r="D49" s="7"/>
      <c r="E49" s="7"/>
    </row>
    <row r="50" spans="1:5" x14ac:dyDescent="0.35">
      <c r="A50" s="12" t="s">
        <v>26</v>
      </c>
      <c r="B50" s="7">
        <v>0.1</v>
      </c>
      <c r="C50" s="7">
        <f>B50</f>
        <v>0.1</v>
      </c>
      <c r="D50" s="7"/>
      <c r="E50" s="7">
        <f>B50</f>
        <v>0.1</v>
      </c>
    </row>
    <row r="51" spans="1:5" x14ac:dyDescent="0.35">
      <c r="A51" s="12" t="s">
        <v>10</v>
      </c>
      <c r="B51" s="7">
        <v>0.02</v>
      </c>
      <c r="C51" s="7">
        <f t="shared" ref="C51:C54" si="9">B51</f>
        <v>0.02</v>
      </c>
      <c r="D51" s="7"/>
      <c r="E51" s="7">
        <f t="shared" ref="E51:E54" si="10">B51</f>
        <v>0.02</v>
      </c>
    </row>
    <row r="52" spans="1:5" x14ac:dyDescent="0.35">
      <c r="A52" s="12" t="s">
        <v>11</v>
      </c>
      <c r="B52" s="7">
        <v>0</v>
      </c>
      <c r="C52" s="7">
        <f t="shared" si="9"/>
        <v>0</v>
      </c>
      <c r="D52" s="7"/>
      <c r="E52" s="7">
        <f t="shared" si="10"/>
        <v>0</v>
      </c>
    </row>
    <row r="53" spans="1:5" x14ac:dyDescent="0.35">
      <c r="A53" s="12" t="s">
        <v>21</v>
      </c>
      <c r="B53" s="7">
        <v>0.01</v>
      </c>
      <c r="C53" s="7">
        <f t="shared" si="9"/>
        <v>0.01</v>
      </c>
      <c r="D53" s="7"/>
      <c r="E53" s="7">
        <f t="shared" si="10"/>
        <v>0.01</v>
      </c>
    </row>
    <row r="54" spans="1:5" x14ac:dyDescent="0.35">
      <c r="A54" s="17" t="s">
        <v>12</v>
      </c>
      <c r="B54" s="14">
        <v>0</v>
      </c>
      <c r="C54" s="14">
        <f t="shared" si="9"/>
        <v>0</v>
      </c>
      <c r="D54" s="14"/>
      <c r="E54" s="14">
        <f t="shared" si="10"/>
        <v>0</v>
      </c>
    </row>
    <row r="55" spans="1:5" x14ac:dyDescent="0.35">
      <c r="A55" s="10" t="s">
        <v>17</v>
      </c>
      <c r="B55" s="15">
        <f>SUM(B50:B54)</f>
        <v>0.13</v>
      </c>
      <c r="C55" s="15">
        <f t="shared" ref="C55" si="11">SUM(C50:C54)</f>
        <v>0.13</v>
      </c>
      <c r="D55" s="15"/>
      <c r="E55" s="15">
        <f>SUM(E50:E54)</f>
        <v>0.13</v>
      </c>
    </row>
    <row r="56" spans="1:5" x14ac:dyDescent="0.35">
      <c r="A56" s="10" t="s">
        <v>13</v>
      </c>
      <c r="B56" s="18"/>
      <c r="C56" s="18"/>
      <c r="D56" s="18"/>
      <c r="E56" s="18"/>
    </row>
    <row r="57" spans="1:5" x14ac:dyDescent="0.35">
      <c r="A57" s="12" t="s">
        <v>40</v>
      </c>
      <c r="B57" s="7">
        <f>6+(6*B70)</f>
        <v>6.5220000000000002</v>
      </c>
      <c r="C57" s="7">
        <f>B57</f>
        <v>6.5220000000000002</v>
      </c>
      <c r="D57" s="7"/>
      <c r="E57" s="7">
        <f>B57</f>
        <v>6.5220000000000002</v>
      </c>
    </row>
    <row r="58" spans="1:5" x14ac:dyDescent="0.35">
      <c r="A58" s="12" t="s">
        <v>14</v>
      </c>
      <c r="B58" s="7">
        <f>0.2426*B57</f>
        <v>1.5822372000000002</v>
      </c>
      <c r="C58" s="7">
        <f>0.2426*C57</f>
        <v>1.5822372000000002</v>
      </c>
      <c r="D58" s="7"/>
      <c r="E58" s="7">
        <f>0.2426*E57</f>
        <v>1.5822372000000002</v>
      </c>
    </row>
    <row r="59" spans="1:5" x14ac:dyDescent="0.35">
      <c r="A59" s="25" t="s">
        <v>41</v>
      </c>
      <c r="B59" s="26">
        <v>0</v>
      </c>
      <c r="C59" s="26">
        <f>((C39-B69)*(0.315+(0.315*B70))/C39)*100</f>
        <v>2.4396356249999998</v>
      </c>
      <c r="D59" s="26"/>
      <c r="E59" s="26">
        <f>((E39-B69)*(0.315+(0.315*B70))/E39*100)</f>
        <v>7.7397796875000004</v>
      </c>
    </row>
    <row r="60" spans="1:5" x14ac:dyDescent="0.35">
      <c r="A60" s="27" t="s">
        <v>15</v>
      </c>
      <c r="B60" s="28">
        <f>0.2426*B59</f>
        <v>0</v>
      </c>
      <c r="C60" s="28">
        <f>0.2426*C59</f>
        <v>0.59185560262499992</v>
      </c>
      <c r="D60" s="28"/>
      <c r="E60" s="28">
        <f>0.2426*E59</f>
        <v>1.8776705521875001</v>
      </c>
    </row>
    <row r="61" spans="1:5" x14ac:dyDescent="0.35">
      <c r="A61" s="10" t="s">
        <v>18</v>
      </c>
      <c r="B61" s="15">
        <f>SUM(B57:B60)</f>
        <v>8.1042372</v>
      </c>
      <c r="C61" s="15">
        <f t="shared" ref="C61" si="12">SUM(C57:C60)</f>
        <v>11.135728427624999</v>
      </c>
      <c r="D61" s="15"/>
      <c r="E61" s="15">
        <f>SUM(E57:E60)</f>
        <v>17.7216874396875</v>
      </c>
    </row>
    <row r="62" spans="1:5" x14ac:dyDescent="0.35">
      <c r="A62" s="19" t="s">
        <v>20</v>
      </c>
      <c r="B62" s="15">
        <f>+B55+B61</f>
        <v>8.2342372000000008</v>
      </c>
      <c r="C62" s="15">
        <f t="shared" ref="C62" si="13">+C55+C61</f>
        <v>11.265728427625</v>
      </c>
      <c r="D62" s="15"/>
      <c r="E62" s="15">
        <f>+E55+E61</f>
        <v>17.851687439687499</v>
      </c>
    </row>
    <row r="63" spans="1:5" ht="6" customHeight="1" x14ac:dyDescent="0.35">
      <c r="A63" s="19"/>
      <c r="B63" s="15"/>
      <c r="C63" s="15"/>
      <c r="D63" s="15"/>
      <c r="E63" s="15"/>
    </row>
    <row r="64" spans="1:5" x14ac:dyDescent="0.35">
      <c r="A64" s="10" t="s">
        <v>19</v>
      </c>
      <c r="B64" s="15">
        <f>+B48+B55+B61</f>
        <v>39.654237199999997</v>
      </c>
      <c r="C64" s="15">
        <f>+C48+C55+C61</f>
        <v>42.685728427625001</v>
      </c>
      <c r="D64" s="15"/>
      <c r="E64" s="15">
        <f>+E48+E55+E61</f>
        <v>49.271687439687497</v>
      </c>
    </row>
    <row r="65" spans="1:2" ht="6" customHeight="1" x14ac:dyDescent="0.35"/>
    <row r="66" spans="1:2" x14ac:dyDescent="0.35">
      <c r="A66" s="29" t="s">
        <v>24</v>
      </c>
      <c r="B66" s="30"/>
    </row>
    <row r="67" spans="1:2" x14ac:dyDescent="0.35">
      <c r="A67" s="30" t="s">
        <v>37</v>
      </c>
      <c r="B67" s="31">
        <v>74300</v>
      </c>
    </row>
    <row r="68" spans="1:2" x14ac:dyDescent="0.35">
      <c r="A68" s="30" t="s">
        <v>25</v>
      </c>
      <c r="B68" s="31">
        <f>7.5*B67</f>
        <v>557250</v>
      </c>
    </row>
    <row r="69" spans="1:2" x14ac:dyDescent="0.35">
      <c r="A69" s="30" t="s">
        <v>28</v>
      </c>
      <c r="B69" s="31">
        <f>B68/12</f>
        <v>46437.5</v>
      </c>
    </row>
    <row r="70" spans="1:2" x14ac:dyDescent="0.35">
      <c r="A70" s="30" t="s">
        <v>39</v>
      </c>
      <c r="B70" s="51">
        <v>8.6999999999999994E-2</v>
      </c>
    </row>
    <row r="71" spans="1:2" ht="6" customHeight="1" x14ac:dyDescent="0.35">
      <c r="A71" s="30"/>
      <c r="B71" s="32"/>
    </row>
    <row r="72" spans="1:2" x14ac:dyDescent="0.35">
      <c r="A72" s="29" t="s">
        <v>38</v>
      </c>
      <c r="B72" s="32"/>
    </row>
    <row r="73" spans="1:2" x14ac:dyDescent="0.35">
      <c r="B73" s="30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&amp;C&amp;K0000002023-04-27&amp;R&amp;A</oddHeader>
    <oddFooter>&amp;L&amp;9&amp;F&amp;C&amp;9&amp;P (&amp;N)&amp;R&amp;9Robert Heed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230427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Heed Robert</cp:lastModifiedBy>
  <cp:lastPrinted>2022-04-25T09:22:01Z</cp:lastPrinted>
  <dcterms:created xsi:type="dcterms:W3CDTF">2015-04-23T09:05:02Z</dcterms:created>
  <dcterms:modified xsi:type="dcterms:W3CDTF">2023-04-21T08:57:22Z</dcterms:modified>
</cp:coreProperties>
</file>